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"/>
    </mc:Choice>
  </mc:AlternateContent>
  <xr:revisionPtr revIDLastSave="0" documentId="8_{52EA3D7A-5842-4754-8A3A-757CC857CB7E}" xr6:coauthVersionLast="36" xr6:coauthVersionMax="36" xr10:uidLastSave="{00000000-0000-0000-0000-000000000000}"/>
  <bookViews>
    <workbookView xWindow="0" yWindow="0" windowWidth="24000" windowHeight="9675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Input'!$A$1:$H$41</definedName>
    <definedName name="_xlnm.Print_Area" localSheetId="2">'Financial Input'!$A$1:$N$60</definedName>
    <definedName name="_xlnm.Print_Area" localSheetId="0">Summary!$A$48:$E$95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5" l="1"/>
  <c r="G37" i="5"/>
  <c r="G33" i="5"/>
  <c r="G29" i="5"/>
  <c r="C23" i="3" l="1"/>
  <c r="D23" i="3"/>
  <c r="H23" i="3"/>
  <c r="G22" i="3"/>
  <c r="H22" i="3"/>
  <c r="M20" i="5" l="1"/>
  <c r="M12" i="5"/>
  <c r="K13" i="5" l="1"/>
  <c r="K17" i="5" s="1"/>
  <c r="K21" i="5" s="1"/>
  <c r="I17" i="5"/>
  <c r="I21" i="5" s="1"/>
  <c r="I13" i="5"/>
  <c r="M16" i="5" l="1"/>
  <c r="M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<sst xmlns="http://schemas.openxmlformats.org/spreadsheetml/2006/main" count="152" uniqueCount="52">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</sst>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0" fillId="0" borderId="0" xfId="0" applyNumberFormat="1" applyFill="1" applyBorder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23</xdr:col>
      <xdr:colOff>306917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6</xdr:col>
      <xdr:colOff>455085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518583</xdr:colOff>
      <xdr:row>18</xdr:row>
      <xdr:rowOff>127008</xdr:rowOff>
    </xdr:from>
    <xdr:to>
      <xdr:col>15</xdr:col>
      <xdr:colOff>349250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412752</xdr:colOff>
      <xdr:row>18</xdr:row>
      <xdr:rowOff>127009</xdr:rowOff>
    </xdr:from>
    <xdr:to>
      <xdr:col>23</xdr:col>
      <xdr:colOff>310092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92"/>
  <sheetViews>
    <sheetView zoomScale="90" zoomScaleNormal="90" workbookViewId="0">
      <selection activeCell="M45" sqref="M45"/>
    </sheetView>
  </sheetViews>
  <sheetFormatPr defaultRowHeight="15" x14ac:dyDescent="0.25"/>
  <cols>
    <col min="1" max="1" width="0.57031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29"/>
      <c r="B1" s="57" t="s">
        <v>22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6" t="str">
        <f>'Demand Input'!C8</f>
        <v>Newport Water Division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24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49996</v>
      </c>
      <c r="E32" s="14">
        <f>B64</f>
        <v>44769</v>
      </c>
      <c r="G32" s="15">
        <f>C65</f>
        <v>42168</v>
      </c>
      <c r="H32" s="14">
        <f>B65</f>
        <v>45502</v>
      </c>
      <c r="J32" s="15">
        <f>C66</f>
        <v>37537</v>
      </c>
      <c r="K32" s="14">
        <f>B66</f>
        <v>36081</v>
      </c>
      <c r="M32" s="15">
        <f>C67</f>
        <v>39883</v>
      </c>
      <c r="N32" s="14">
        <f>B67</f>
        <v>45570</v>
      </c>
      <c r="P32" s="15">
        <f>C68</f>
        <v>50498</v>
      </c>
      <c r="Q32" s="14">
        <f>B68</f>
        <v>55783</v>
      </c>
      <c r="S32" s="15">
        <f>C69</f>
        <v>51383</v>
      </c>
      <c r="T32" s="14">
        <f>B69</f>
        <v>58740</v>
      </c>
      <c r="V32" s="15">
        <f>C70</f>
        <v>71400</v>
      </c>
      <c r="W32" s="14">
        <f>B70</f>
        <v>78675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29366</v>
      </c>
      <c r="E33" s="14">
        <f>B75</f>
        <v>25488</v>
      </c>
      <c r="G33" s="15">
        <f>C76</f>
        <v>25412</v>
      </c>
      <c r="H33" s="14">
        <f>B76</f>
        <v>28967</v>
      </c>
      <c r="J33" s="15">
        <f>C77</f>
        <v>24018</v>
      </c>
      <c r="K33" s="14">
        <f>B77</f>
        <v>23746</v>
      </c>
      <c r="M33" s="15">
        <f>C78</f>
        <v>28279</v>
      </c>
      <c r="N33" s="14">
        <f>B78</f>
        <v>14933</v>
      </c>
      <c r="P33" s="15">
        <f>C79</f>
        <v>36817</v>
      </c>
      <c r="Q33" s="14">
        <f>B79</f>
        <v>21309</v>
      </c>
      <c r="S33" s="15">
        <f>C80</f>
        <v>39671</v>
      </c>
      <c r="T33" s="14">
        <f>B80</f>
        <v>26764</v>
      </c>
      <c r="V33" s="15">
        <f>C81</f>
        <v>54156</v>
      </c>
      <c r="W33" s="14">
        <f>B81</f>
        <v>47522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47777</v>
      </c>
      <c r="E34" s="14">
        <f>B86</f>
        <v>45213</v>
      </c>
      <c r="G34" s="15">
        <f>C87</f>
        <v>42881</v>
      </c>
      <c r="H34" s="14">
        <f>B87</f>
        <v>46053</v>
      </c>
      <c r="J34" s="15">
        <f>C88</f>
        <v>38510</v>
      </c>
      <c r="K34" s="14">
        <f>B88</f>
        <v>40390</v>
      </c>
      <c r="M34" s="15">
        <f>C89</f>
        <v>39535</v>
      </c>
      <c r="N34" s="14">
        <f>B89</f>
        <v>42282</v>
      </c>
      <c r="P34" s="15">
        <f>C90</f>
        <v>47488</v>
      </c>
      <c r="Q34" s="14">
        <f>B90</f>
        <v>48210</v>
      </c>
      <c r="S34" s="15">
        <f>C91</f>
        <v>52336</v>
      </c>
      <c r="T34" s="14">
        <f>B91</f>
        <v>56754</v>
      </c>
      <c r="V34" s="15">
        <f>C92</f>
        <v>58778</v>
      </c>
      <c r="W34" s="14">
        <f>B92</f>
        <v>62781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>SUM(V32:V34)</f>
        <v>184334</v>
      </c>
      <c r="W35" s="14">
        <f>SUM(W32:W34)</f>
        <v>188978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4">
        <f>E35/D35-1</f>
        <v>-9.1781436066037947E-2</v>
      </c>
      <c r="E36" s="54"/>
      <c r="F36" s="19"/>
      <c r="G36" s="54">
        <f>H35/G35-1</f>
        <v>9.1081920315767562E-2</v>
      </c>
      <c r="H36" s="54"/>
      <c r="I36" s="19"/>
      <c r="J36" s="54">
        <f>K35/J35-1</f>
        <v>1.5190126417827798E-3</v>
      </c>
      <c r="K36" s="54"/>
      <c r="L36" s="19"/>
      <c r="M36" s="54">
        <f>N35/M35-1</f>
        <v>-4.5609441302914666E-2</v>
      </c>
      <c r="N36" s="54"/>
      <c r="O36" s="19"/>
      <c r="P36" s="54">
        <f>Q35/P35-1</f>
        <v>-7.0480627285742892E-2</v>
      </c>
      <c r="Q36" s="54"/>
      <c r="R36" s="19"/>
      <c r="S36" s="54">
        <f>T35/S35-1</f>
        <v>-7.8945533161308701E-3</v>
      </c>
      <c r="T36" s="54"/>
      <c r="U36" s="19"/>
      <c r="V36" s="54">
        <f>W35/V35-1</f>
        <v>2.5193398938882616E-2</v>
      </c>
      <c r="W36" s="54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5" t="s">
        <v>25</v>
      </c>
      <c r="B50" s="55"/>
      <c r="C50" s="55"/>
      <c r="D50" s="55"/>
      <c r="E50" s="55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4.62</v>
      </c>
      <c r="C54" s="23">
        <f>'Demand Input'!D31</f>
        <v>5.0999999999999996</v>
      </c>
      <c r="D54" s="5">
        <f t="shared" ref="D54:D60" si="0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4.71</v>
      </c>
      <c r="C55" s="23">
        <f>'Demand Input'!D32</f>
        <v>5.0599999999999996</v>
      </c>
      <c r="D55" s="5">
        <f t="shared" si="0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4.58</v>
      </c>
      <c r="C56" s="23">
        <f>'Demand Input'!D33</f>
        <v>5.01</v>
      </c>
      <c r="D56" s="5">
        <f t="shared" si="0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4.75</v>
      </c>
      <c r="C57" s="23">
        <f>'Demand Input'!D34</f>
        <v>5.21</v>
      </c>
      <c r="D57" s="5">
        <f t="shared" si="0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5.3</v>
      </c>
      <c r="C58" s="23">
        <f>'Demand Input'!D35</f>
        <v>5.53</v>
      </c>
      <c r="D58" s="5">
        <f t="shared" si="0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6.45</v>
      </c>
      <c r="C59" s="23">
        <f>'Demand Input'!D36</f>
        <v>5.89</v>
      </c>
      <c r="D59" s="5">
        <f t="shared" si="0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7.65</v>
      </c>
      <c r="C60" s="23">
        <f>'Demand Input'!D37</f>
        <v>6.85</v>
      </c>
      <c r="D60" s="5">
        <f t="shared" si="0"/>
        <v>1.1167883211678833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44769</v>
      </c>
      <c r="C64" s="6">
        <f>'Demand Input'!B18</f>
        <v>49996</v>
      </c>
      <c r="D64" s="4">
        <f>B64/C64</f>
        <v>0.89545163613089052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45502</v>
      </c>
      <c r="C65" s="6">
        <f>'Demand Input'!B19</f>
        <v>42168</v>
      </c>
      <c r="D65" s="4">
        <f t="shared" ref="D65:D70" si="1">B65/C65</f>
        <v>1.0790646936065262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36081</v>
      </c>
      <c r="C66" s="6">
        <f>'Demand Input'!B20</f>
        <v>37537</v>
      </c>
      <c r="D66" s="4">
        <f t="shared" si="1"/>
        <v>0.96121160455017718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45570</v>
      </c>
      <c r="C67" s="6">
        <f>'Demand Input'!B21</f>
        <v>39883</v>
      </c>
      <c r="D67" s="4">
        <f t="shared" si="1"/>
        <v>1.1425920818393802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55783</v>
      </c>
      <c r="C68" s="6">
        <f>'Demand Input'!B22</f>
        <v>50498</v>
      </c>
      <c r="D68" s="4">
        <f t="shared" si="1"/>
        <v>1.1046576102023842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58740</v>
      </c>
      <c r="C69" s="6">
        <f>'Demand Input'!B23</f>
        <v>51383</v>
      </c>
      <c r="D69" s="4">
        <f t="shared" si="1"/>
        <v>1.1431796508572873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78675</v>
      </c>
      <c r="C70" s="6">
        <f>'Demand Input'!B24</f>
        <v>71400</v>
      </c>
      <c r="D70" s="4">
        <f t="shared" si="1"/>
        <v>1.1018907563025211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25488</v>
      </c>
      <c r="C75" s="6">
        <f>'Demand Input'!C18</f>
        <v>29366</v>
      </c>
      <c r="D75" s="4">
        <f>B75/C75</f>
        <v>0.86794251855887761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28967</v>
      </c>
      <c r="C76" s="6">
        <f>'Demand Input'!C19</f>
        <v>25412</v>
      </c>
      <c r="D76" s="4">
        <f t="shared" ref="D76:D81" si="2">B76/C76</f>
        <v>1.139894538013537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23746</v>
      </c>
      <c r="C77" s="6">
        <f>'Demand Input'!C20</f>
        <v>24018</v>
      </c>
      <c r="D77" s="4">
        <f t="shared" si="2"/>
        <v>0.98867516029644431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14933</v>
      </c>
      <c r="C78" s="6">
        <f>'Demand Input'!C21</f>
        <v>28279</v>
      </c>
      <c r="D78" s="4">
        <f t="shared" si="2"/>
        <v>0.52805969093673755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21309</v>
      </c>
      <c r="C79" s="6">
        <f>'Demand Input'!C22</f>
        <v>36817</v>
      </c>
      <c r="D79" s="4">
        <f t="shared" si="2"/>
        <v>0.57878154113588831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26764</v>
      </c>
      <c r="C80" s="6">
        <f>'Demand Input'!C23</f>
        <v>39671</v>
      </c>
      <c r="D80" s="4">
        <f t="shared" si="2"/>
        <v>0.67464898792568884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47522</v>
      </c>
      <c r="C81" s="6">
        <f>'Demand Input'!C24</f>
        <v>54156</v>
      </c>
      <c r="D81" s="4">
        <f t="shared" si="2"/>
        <v>0.87750203116921488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45213</v>
      </c>
      <c r="C86" s="6">
        <f>'Demand Input'!D18</f>
        <v>47777</v>
      </c>
      <c r="D86" s="4">
        <f>B86/C86</f>
        <v>0.94633401008853635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46053</v>
      </c>
      <c r="C87" s="6">
        <f>'Demand Input'!D19</f>
        <v>42881</v>
      </c>
      <c r="D87" s="4">
        <f t="shared" ref="D87:D92" si="3">B87/C87</f>
        <v>1.0739721555001049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40390</v>
      </c>
      <c r="C88" s="6">
        <f>'Demand Input'!D20</f>
        <v>38510</v>
      </c>
      <c r="D88" s="4">
        <f t="shared" si="3"/>
        <v>1.0488184887042327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42282</v>
      </c>
      <c r="C89" s="6">
        <f>'Demand Input'!D21</f>
        <v>39535</v>
      </c>
      <c r="D89" s="4">
        <f t="shared" si="3"/>
        <v>1.06948273681548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48210</v>
      </c>
      <c r="C90" s="6">
        <f>'Demand Input'!D22</f>
        <v>47488</v>
      </c>
      <c r="D90" s="4">
        <f t="shared" si="3"/>
        <v>1.0152038409703503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56754</v>
      </c>
      <c r="C91" s="6">
        <f>'Demand Input'!D23</f>
        <v>52336</v>
      </c>
      <c r="D91" s="4">
        <f t="shared" si="3"/>
        <v>1.0844160807092633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62781</v>
      </c>
      <c r="C92" s="6">
        <f>'Demand Input'!D24</f>
        <v>58778</v>
      </c>
      <c r="D92" s="4">
        <f t="shared" si="3"/>
        <v>1.0681037122732995</v>
      </c>
      <c r="E92" s="4"/>
      <c r="F92" s="4"/>
      <c r="I92" s="4"/>
      <c r="L92" s="4"/>
      <c r="O92" s="4"/>
      <c r="R92" s="4"/>
      <c r="U92" s="4"/>
    </row>
  </sheetData>
  <mergeCells count="17">
    <mergeCell ref="B1:Z1"/>
    <mergeCell ref="D31:E31"/>
    <mergeCell ref="G31:H31"/>
    <mergeCell ref="J31:K31"/>
    <mergeCell ref="M31:N31"/>
    <mergeCell ref="P31:Q31"/>
    <mergeCell ref="S31:T31"/>
    <mergeCell ref="V31:W31"/>
    <mergeCell ref="P36:Q36"/>
    <mergeCell ref="S36:T36"/>
    <mergeCell ref="A50:E50"/>
    <mergeCell ref="V36:W36"/>
    <mergeCell ref="C2:X2"/>
    <mergeCell ref="D36:E36"/>
    <mergeCell ref="G36:H36"/>
    <mergeCell ref="J36:K36"/>
    <mergeCell ref="M36:N36"/>
  </mergeCells>
  <pageMargins left="0.7" right="0.7" top="0.75" bottom="0.75" header="0.3" footer="0.3"/>
  <pageSetup scale="7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87"/>
  <sheetViews>
    <sheetView showGridLines="0" zoomScaleNormal="100" workbookViewId="0">
      <selection activeCell="J24" sqref="J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3" t="s">
        <v>22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5" t="str">
        <f>C8</f>
        <v>Newport Water Division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67" t="s">
        <v>47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7" t="s">
        <v>46</v>
      </c>
      <c r="D9" s="67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67" t="s">
        <v>23</v>
      </c>
      <c r="D10" s="67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8" t="s">
        <v>18</v>
      </c>
      <c r="C16" s="68"/>
      <c r="D16" s="68"/>
      <c r="E16" s="37"/>
      <c r="F16" s="68" t="s">
        <v>17</v>
      </c>
      <c r="G16" s="68"/>
      <c r="H16" s="68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49996</v>
      </c>
      <c r="C18" s="21">
        <v>29366</v>
      </c>
      <c r="D18" s="21">
        <v>47777</v>
      </c>
      <c r="E18" s="22"/>
      <c r="F18" s="21">
        <v>44769</v>
      </c>
      <c r="G18" s="21">
        <v>25488</v>
      </c>
      <c r="H18" s="21">
        <v>45213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42168</v>
      </c>
      <c r="C19" s="21">
        <v>25412</v>
      </c>
      <c r="D19" s="21">
        <v>42881</v>
      </c>
      <c r="E19" s="22"/>
      <c r="F19" s="21">
        <v>45502</v>
      </c>
      <c r="G19" s="21">
        <v>28967</v>
      </c>
      <c r="H19" s="21">
        <v>46053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37537</v>
      </c>
      <c r="C20" s="21">
        <v>24018</v>
      </c>
      <c r="D20" s="21">
        <v>38510</v>
      </c>
      <c r="E20" s="22"/>
      <c r="F20" s="21">
        <v>36081</v>
      </c>
      <c r="G20" s="21">
        <v>23746</v>
      </c>
      <c r="H20" s="21">
        <v>40390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39883</v>
      </c>
      <c r="C21" s="21">
        <v>28279</v>
      </c>
      <c r="D21" s="21">
        <v>39535</v>
      </c>
      <c r="E21" s="22"/>
      <c r="F21" s="21">
        <v>45570</v>
      </c>
      <c r="G21" s="21">
        <v>14933</v>
      </c>
      <c r="H21" s="21">
        <v>42282</v>
      </c>
      <c r="I21" s="50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50498</v>
      </c>
      <c r="C22" s="21">
        <v>36817</v>
      </c>
      <c r="D22" s="21">
        <v>47488</v>
      </c>
      <c r="E22" s="22"/>
      <c r="F22" s="21">
        <v>55783</v>
      </c>
      <c r="G22" s="21">
        <f>20416+893</f>
        <v>21309</v>
      </c>
      <c r="H22" s="21">
        <f>14820+33390</f>
        <v>48210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51383</v>
      </c>
      <c r="C23" s="21">
        <f>38205+1466</f>
        <v>39671</v>
      </c>
      <c r="D23" s="21">
        <f>14736+37600</f>
        <v>52336</v>
      </c>
      <c r="E23" s="22"/>
      <c r="F23" s="21">
        <v>58740</v>
      </c>
      <c r="G23" s="21">
        <v>26764</v>
      </c>
      <c r="H23" s="21">
        <f>13624+43130</f>
        <v>56754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71400</v>
      </c>
      <c r="C24" s="21">
        <v>54156</v>
      </c>
      <c r="D24" s="21">
        <v>58778</v>
      </c>
      <c r="E24" s="22"/>
      <c r="F24" s="21">
        <v>78675</v>
      </c>
      <c r="G24" s="21">
        <v>47522</v>
      </c>
      <c r="H24" s="21">
        <v>62781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6" t="str">
        <f>"Input Water Produced ("&amp;C10&amp;")"</f>
        <v>Input Water Produced (MGD)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60" t="s">
        <v>21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 t="s">
        <v>51</v>
      </c>
      <c r="C30" s="39" t="s">
        <v>50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 t="s">
        <v>45</v>
      </c>
      <c r="C31" s="43" t="s">
        <v>8</v>
      </c>
      <c r="D31" s="20">
        <v>5.0999999999999996</v>
      </c>
      <c r="E31" s="44"/>
      <c r="F31" s="20">
        <v>4.62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 t="s">
        <v>8</v>
      </c>
      <c r="C32" s="43" t="s">
        <v>9</v>
      </c>
      <c r="D32" s="20">
        <v>5.0599999999999996</v>
      </c>
      <c r="E32" s="44"/>
      <c r="F32" s="20">
        <v>4.71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 t="s">
        <v>9</v>
      </c>
      <c r="C33" s="43" t="s">
        <v>10</v>
      </c>
      <c r="D33" s="20">
        <v>5.01</v>
      </c>
      <c r="E33" s="44"/>
      <c r="F33" s="20">
        <v>4.58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 t="s">
        <v>10</v>
      </c>
      <c r="C34" s="43" t="s">
        <v>2</v>
      </c>
      <c r="D34" s="20">
        <v>5.21</v>
      </c>
      <c r="E34" s="44"/>
      <c r="F34" s="20">
        <v>4.75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 t="s">
        <v>2</v>
      </c>
      <c r="C35" s="43" t="s">
        <v>11</v>
      </c>
      <c r="D35" s="20">
        <v>5.53</v>
      </c>
      <c r="E35" s="44"/>
      <c r="F35" s="20">
        <v>5.3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11</v>
      </c>
      <c r="C36" s="43" t="s">
        <v>12</v>
      </c>
      <c r="D36" s="20">
        <v>5.89</v>
      </c>
      <c r="E36" s="44"/>
      <c r="F36" s="20">
        <v>6.45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12</v>
      </c>
      <c r="C37" s="43" t="s">
        <v>13</v>
      </c>
      <c r="D37" s="20">
        <v>6.85</v>
      </c>
      <c r="E37" s="44"/>
      <c r="F37" s="20">
        <v>7.65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0387"/>
  <sheetViews>
    <sheetView tabSelected="1" workbookViewId="0">
      <selection activeCell="I28" sqref="I2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7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13</v>
      </c>
      <c r="E8" s="27">
        <v>1811762</v>
      </c>
      <c r="G8" s="27">
        <v>300329</v>
      </c>
      <c r="I8" s="27">
        <v>85968</v>
      </c>
      <c r="K8" s="27">
        <v>119474</v>
      </c>
      <c r="M8" s="27">
        <f>SUM(E8,G8,I8,K8)</f>
        <v>2317533</v>
      </c>
      <c r="N8" s="8"/>
      <c r="O8" s="51"/>
      <c r="T8" s="32"/>
      <c r="U8" s="32"/>
      <c r="V8" s="32"/>
      <c r="W8" s="32"/>
      <c r="X8" s="32"/>
    </row>
    <row r="9" spans="1:24" x14ac:dyDescent="0.25">
      <c r="C9" s="26" t="s">
        <v>29</v>
      </c>
      <c r="D9" s="26"/>
      <c r="E9" s="26" t="s">
        <v>30</v>
      </c>
      <c r="F9" s="26"/>
      <c r="G9" s="26" t="s">
        <v>31</v>
      </c>
      <c r="H9" s="26"/>
      <c r="I9" s="26" t="s">
        <v>48</v>
      </c>
      <c r="J9" s="26"/>
      <c r="K9" s="26" t="s">
        <v>49</v>
      </c>
      <c r="L9" s="26"/>
      <c r="M9" s="26" t="s">
        <v>32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12</v>
      </c>
      <c r="E12" s="27">
        <v>1637878</v>
      </c>
      <c r="G12" s="27">
        <v>209404</v>
      </c>
      <c r="I12" s="27">
        <v>61434</v>
      </c>
      <c r="K12" s="27">
        <v>100678</v>
      </c>
      <c r="M12" s="27">
        <f>SUM(E12,G12,I12,K12)</f>
        <v>2009394</v>
      </c>
      <c r="N12" s="8"/>
      <c r="O12" s="51"/>
      <c r="T12" s="32"/>
      <c r="U12" s="32"/>
      <c r="V12" s="32"/>
      <c r="W12" s="32"/>
      <c r="X12" s="32"/>
    </row>
    <row r="13" spans="1:24" x14ac:dyDescent="0.25">
      <c r="C13" s="26" t="s">
        <v>33</v>
      </c>
      <c r="D13" s="26"/>
      <c r="E13" s="26" t="s">
        <v>30</v>
      </c>
      <c r="F13" s="26"/>
      <c r="G13" s="26" t="s">
        <v>31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32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13</v>
      </c>
      <c r="E16" s="27">
        <v>1833369</v>
      </c>
      <c r="G16" s="27">
        <v>243717</v>
      </c>
      <c r="I16" s="27">
        <v>82914</v>
      </c>
      <c r="K16" s="27">
        <v>54656</v>
      </c>
      <c r="M16" s="27">
        <f>SUM(E16,G16,I16,K16)</f>
        <v>2214656</v>
      </c>
      <c r="N16" s="8"/>
      <c r="T16" s="32"/>
      <c r="U16" s="32"/>
      <c r="V16" s="32"/>
      <c r="W16" s="32"/>
      <c r="X16" s="32"/>
    </row>
    <row r="17" spans="1:24" x14ac:dyDescent="0.25">
      <c r="C17" s="26" t="s">
        <v>34</v>
      </c>
      <c r="D17" s="26"/>
      <c r="E17" s="26" t="s">
        <v>30</v>
      </c>
      <c r="F17" s="26"/>
      <c r="G17" s="26" t="s">
        <v>31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32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12</v>
      </c>
      <c r="E20" s="27">
        <v>1608848</v>
      </c>
      <c r="G20" s="27">
        <v>273307</v>
      </c>
      <c r="I20" s="27">
        <v>56621</v>
      </c>
      <c r="K20" s="27">
        <v>62408</v>
      </c>
      <c r="M20" s="27">
        <f>SUM(E20,G20,I20,K20)</f>
        <v>2001184</v>
      </c>
      <c r="N20" s="8"/>
      <c r="T20" s="32"/>
      <c r="U20" s="32"/>
      <c r="V20" s="32"/>
      <c r="W20" s="32"/>
      <c r="X20" s="32"/>
    </row>
    <row r="21" spans="1:24" x14ac:dyDescent="0.25">
      <c r="C21" s="26" t="s">
        <v>35</v>
      </c>
      <c r="D21" s="26"/>
      <c r="E21" s="26" t="s">
        <v>30</v>
      </c>
      <c r="F21" s="26"/>
      <c r="G21" s="26" t="s">
        <v>31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32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13</v>
      </c>
      <c r="D29" s="49"/>
      <c r="E29" s="52">
        <v>3228</v>
      </c>
      <c r="F29" s="49"/>
      <c r="G29" s="27">
        <f>G8+I8+K8</f>
        <v>505771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29</v>
      </c>
      <c r="D30" s="26"/>
      <c r="E30" s="28" t="s">
        <v>38</v>
      </c>
      <c r="F30" s="26"/>
      <c r="G30" s="28" t="s">
        <v>39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12</v>
      </c>
      <c r="D33" s="49"/>
      <c r="E33" s="21">
        <v>2879</v>
      </c>
      <c r="F33" s="49"/>
      <c r="G33" s="27">
        <f>G12+I12+K12</f>
        <v>371516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33</v>
      </c>
      <c r="D34" s="26"/>
      <c r="E34" s="28" t="s">
        <v>38</v>
      </c>
      <c r="F34" s="26"/>
      <c r="G34" s="28" t="s">
        <v>39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13</v>
      </c>
      <c r="D37" s="26"/>
      <c r="E37" s="52">
        <v>2839</v>
      </c>
      <c r="F37" s="26"/>
      <c r="G37" s="27">
        <f>G16+I16+K16</f>
        <v>381287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34</v>
      </c>
      <c r="D38" s="26"/>
      <c r="E38" s="28" t="s">
        <v>38</v>
      </c>
      <c r="F38" s="26"/>
      <c r="G38" s="28" t="s">
        <v>39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12</v>
      </c>
      <c r="D41" s="26"/>
      <c r="E41" s="21">
        <v>3236</v>
      </c>
      <c r="F41" s="26"/>
      <c r="G41" s="27">
        <f>G20+I20+K20</f>
        <v>392336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35</v>
      </c>
      <c r="D42" s="26"/>
      <c r="E42" s="28" t="s">
        <v>38</v>
      </c>
      <c r="F42" s="26"/>
      <c r="G42" s="28" t="s">
        <v>39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40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41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53">
        <v>44054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13</v>
      </c>
      <c r="D50" s="26"/>
      <c r="E50" s="27">
        <v>380540</v>
      </c>
      <c r="F50" s="26"/>
      <c r="G50" s="25" t="s">
        <v>12</v>
      </c>
      <c r="H50" s="26"/>
      <c r="I50" s="27">
        <v>1715881</v>
      </c>
      <c r="K50" s="32"/>
      <c r="L50" s="32"/>
      <c r="M50" s="32"/>
      <c r="T50" s="32"/>
      <c r="U50" s="32"/>
      <c r="V50" s="32"/>
    </row>
    <row r="51" spans="1:22" x14ac:dyDescent="0.25">
      <c r="C51" s="26" t="s">
        <v>29</v>
      </c>
      <c r="D51" s="26"/>
      <c r="E51" s="28" t="s">
        <v>42</v>
      </c>
      <c r="F51" s="26"/>
      <c r="G51" s="26" t="s">
        <v>33</v>
      </c>
      <c r="H51" s="26"/>
      <c r="I51" s="28" t="s">
        <v>42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13</v>
      </c>
      <c r="D55" s="26"/>
      <c r="E55" s="27">
        <v>1628483</v>
      </c>
      <c r="F55" s="26"/>
      <c r="G55" s="25" t="s">
        <v>12</v>
      </c>
      <c r="H55" s="26"/>
      <c r="I55" s="27">
        <v>1782229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43</v>
      </c>
      <c r="D56" s="26"/>
      <c r="E56" s="28" t="s">
        <v>42</v>
      </c>
      <c r="F56" s="26"/>
      <c r="G56" s="28" t="s">
        <v>44</v>
      </c>
      <c r="H56" s="26"/>
      <c r="I56" s="28" t="s">
        <v>42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s="32" customFormat="1" x14ac:dyDescent="0.25"/>
    <row r="68" spans="1:22" s="32" customFormat="1" x14ac:dyDescent="0.25"/>
    <row r="69" spans="1:22" s="32" customFormat="1" x14ac:dyDescent="0.25"/>
    <row r="70" spans="1:22" s="32" customFormat="1" x14ac:dyDescent="0.25"/>
    <row r="71" spans="1:22" s="32" customFormat="1" x14ac:dyDescent="0.25"/>
    <row r="72" spans="1:22" s="32" customFormat="1" x14ac:dyDescent="0.25"/>
    <row r="73" spans="1:22" s="32" customFormat="1" x14ac:dyDescent="0.25"/>
    <row r="74" spans="1:22" s="32" customFormat="1" x14ac:dyDescent="0.25"/>
    <row r="75" spans="1:22" s="32" customFormat="1" x14ac:dyDescent="0.25"/>
    <row r="76" spans="1:22" s="32" customFormat="1" x14ac:dyDescent="0.25"/>
    <row r="77" spans="1:22" s="32" customFormat="1" x14ac:dyDescent="0.25"/>
    <row r="78" spans="1:22" s="32" customFormat="1" x14ac:dyDescent="0.25"/>
    <row r="79" spans="1:22" s="32" customFormat="1" x14ac:dyDescent="0.25"/>
    <row r="80" spans="1:22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2020-08-13T19:44:56Z</cp:lastPrinted>
  <dcterms:created xsi:type="dcterms:W3CDTF">2020-04-08T14:34:01Z</dcterms:created>
  <dcterms:modified xsi:type="dcterms:W3CDTF">2020-08-14T12:58:20Z</dcterms:modified>
</cp:coreProperties>
</file>